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wamp\www\web 800\PDF\"/>
    </mc:Choice>
  </mc:AlternateContent>
  <bookViews>
    <workbookView xWindow="0" yWindow="0" windowWidth="20490" windowHeight="7905"/>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C58" i="1"/>
  <c r="D57" i="1"/>
  <c r="C57" i="1"/>
  <c r="D56" i="1"/>
  <c r="C56" i="1"/>
  <c r="C37" i="1"/>
  <c r="E35" i="1"/>
  <c r="C32" i="1" l="1"/>
  <c r="F44" i="1"/>
  <c r="F45" i="1" s="1"/>
  <c r="F43" i="1"/>
  <c r="C35" i="1" l="1"/>
  <c r="C36" i="1" s="1"/>
  <c r="C31" i="1" l="1"/>
  <c r="E37" i="1" l="1"/>
  <c r="C39" i="1"/>
  <c r="C38" i="1"/>
  <c r="E38" i="1" l="1"/>
  <c r="D52" i="1" s="1"/>
  <c r="D53" i="1" s="1"/>
  <c r="D54" i="1" s="1"/>
  <c r="E39" i="1"/>
  <c r="C52" i="1" s="1"/>
  <c r="C53" i="1" s="1"/>
  <c r="C54" i="1" s="1"/>
</calcChain>
</file>

<file path=xl/sharedStrings.xml><?xml version="1.0" encoding="utf-8"?>
<sst xmlns="http://schemas.openxmlformats.org/spreadsheetml/2006/main" count="67" uniqueCount="56">
  <si>
    <t>P=mgvp (en W)</t>
  </si>
  <si>
    <t>kcal</t>
  </si>
  <si>
    <t>W</t>
  </si>
  <si>
    <t>Pour un parcours plat de 70 km et un cyclo de 70 kg à une vitesse moyenne de 22km/h</t>
  </si>
  <si>
    <t>Pertes thermiques</t>
  </si>
  <si>
    <t>m^2</t>
  </si>
  <si>
    <t>Pertes thermiques conditions local chauffé</t>
  </si>
  <si>
    <t>e facteur d'émission</t>
  </si>
  <si>
    <t>The Engineering TollBox</t>
  </si>
  <si>
    <r>
      <rPr>
        <sz val="11"/>
        <color theme="1"/>
        <rFont val="Calibri"/>
        <family val="2"/>
      </rPr>
      <t>σ</t>
    </r>
    <r>
      <rPr>
        <sz val="11"/>
        <color theme="1"/>
        <rFont val="Calibri"/>
        <family val="2"/>
        <scheme val="minor"/>
      </rPr>
      <t xml:space="preserve"> constante de Stefan-Boltzmann</t>
    </r>
  </si>
  <si>
    <t>4,92*10^-8</t>
  </si>
  <si>
    <t>S surface du corps humain</t>
  </si>
  <si>
    <t>kcal/m^2/h/K^4</t>
  </si>
  <si>
    <t>Pertes thermiques par rayonnement</t>
  </si>
  <si>
    <t>rayonnement, environ 40 % ;</t>
  </si>
  <si>
    <t>évapo-transpiration, environ 25 % ;</t>
  </si>
  <si>
    <t>convection, environ 20 % ;</t>
  </si>
  <si>
    <t>conduction, environ 10 %.</t>
  </si>
  <si>
    <t>Pertes thermiques convection / conduction</t>
  </si>
  <si>
    <t xml:space="preserve">1/3 des pertes totales et 2/3 des pertes par rayonnement </t>
  </si>
  <si>
    <t>Pertes totales</t>
  </si>
  <si>
    <t>littérature</t>
  </si>
  <si>
    <t>kg d'eau évaporée</t>
  </si>
  <si>
    <t>Total énergie</t>
  </si>
  <si>
    <t>littérature, conditions proches d'un métabolisme de base</t>
  </si>
  <si>
    <t xml:space="preserve">pour un parcours sans difficultés particulières </t>
  </si>
  <si>
    <t xml:space="preserve">Energie ascentionnelle (700 m  D+). Dans cette relation simplifiée, celle-ci est indépendante de la vitesse et ne dépend que du dénivelé. </t>
  </si>
  <si>
    <t>Part thermique</t>
  </si>
  <si>
    <t>W pour 78 % du total énergie</t>
  </si>
  <si>
    <t>W pour 72 % du total énergie</t>
  </si>
  <si>
    <t>(1)</t>
  </si>
  <si>
    <t xml:space="preserve"> calcul selon (1) pour une différence de température de 10°C entre le vêtement extérieur et l'air ambiant </t>
  </si>
  <si>
    <t>W parcours vallonné</t>
  </si>
  <si>
    <t>en absence de perte thermique par la peau</t>
  </si>
  <si>
    <t>en kcal</t>
  </si>
  <si>
    <t>Pertes hydriques lors d'une sortie en vélo</t>
  </si>
  <si>
    <t>Cette dépense correspond au travail fourni pour 22 à 28% et à l'énergie dégradée (chaleur) pour 72 à 78% soit 415 à 450 W.</t>
  </si>
  <si>
    <t>Les pertes thermiques par la peau (rayonnement/convection/conduction) sont évaluées à 135 W par temps frais (plus, si températures froides et moins, si temps chaud).</t>
  </si>
  <si>
    <t>Les pertes par évapo-transpiration pour maintenir le corps à température constante s'établissent donc à (415-450) - 135 = 280-315 W (772-867 kcal).</t>
  </si>
  <si>
    <t>Cette oxydation fournie de l'eau à raison de 5 moles d'eau par mole de glycogène, soit 5 x 18 = 90 g</t>
  </si>
  <si>
    <t>et pour 266 g: 266/162 x 90 = 148 g d'eau.</t>
  </si>
  <si>
    <t>Conclusions: le besoin en eau est variable en fonction des conditions climatiques et des pertes thermiques par la peau. Pour des températures proches de la température de la peau et par forte hygrométrie, ces pertes sont proches de 0 et les besoins hydriques s'établissent alors à environ 1,8 litres.</t>
  </si>
  <si>
    <t>Les besoins en eau sont plus importants en été mais sont, malgré le ressenti, toujours importants en hiver.</t>
  </si>
  <si>
    <r>
      <t>Masse molaire du glycogène de formule (C</t>
    </r>
    <r>
      <rPr>
        <sz val="10"/>
        <color theme="1"/>
        <rFont val="Calibri"/>
        <family val="2"/>
        <scheme val="minor"/>
      </rPr>
      <t>6</t>
    </r>
    <r>
      <rPr>
        <sz val="12"/>
        <color theme="1"/>
        <rFont val="Calibri"/>
        <family val="2"/>
        <scheme val="minor"/>
      </rPr>
      <t>H</t>
    </r>
    <r>
      <rPr>
        <sz val="10"/>
        <color theme="1"/>
        <rFont val="Calibri"/>
        <family val="2"/>
        <scheme val="minor"/>
      </rPr>
      <t>10</t>
    </r>
    <r>
      <rPr>
        <sz val="12"/>
        <color theme="1"/>
        <rFont val="Calibri"/>
        <family val="2"/>
        <scheme val="minor"/>
      </rPr>
      <t>O</t>
    </r>
    <r>
      <rPr>
        <sz val="10"/>
        <color theme="1"/>
        <rFont val="Calibri"/>
        <family val="2"/>
        <scheme val="minor"/>
      </rPr>
      <t>5</t>
    </r>
    <r>
      <rPr>
        <sz val="12"/>
        <color theme="1"/>
        <rFont val="Calibri"/>
        <family val="2"/>
        <scheme val="minor"/>
      </rPr>
      <t>)</t>
    </r>
    <r>
      <rPr>
        <sz val="10"/>
        <color theme="1"/>
        <rFont val="Calibri"/>
        <family val="2"/>
        <scheme val="minor"/>
      </rPr>
      <t>n</t>
    </r>
    <r>
      <rPr>
        <sz val="12"/>
        <color theme="1"/>
        <rFont val="Calibri"/>
        <family val="2"/>
        <scheme val="minor"/>
      </rPr>
      <t>: (162)</t>
    </r>
    <r>
      <rPr>
        <sz val="10"/>
        <color theme="1"/>
        <rFont val="Calibri"/>
        <family val="2"/>
        <scheme val="minor"/>
      </rPr>
      <t>n</t>
    </r>
  </si>
  <si>
    <r>
      <t xml:space="preserve">La chaleur de vaporisation de l'eau à 37°C étant de 570 kcal/kg, il est donc nécessaire de réaliser un apport en eau de (772-867)/570 - 0,148 x 1,58 kg soit environ </t>
    </r>
    <r>
      <rPr>
        <b/>
        <sz val="12"/>
        <color theme="1"/>
        <rFont val="Calibri"/>
        <family val="2"/>
        <scheme val="minor"/>
      </rPr>
      <t>1,2 litres</t>
    </r>
    <r>
      <rPr>
        <sz val="12"/>
        <color theme="1"/>
        <rFont val="Calibri"/>
        <family val="2"/>
        <scheme val="minor"/>
      </rPr>
      <t>.</t>
    </r>
  </si>
  <si>
    <t>L'énergie provient de l'oxydation du glycogène (pas de différence notable si l'on considère du glucose ou des lipides)</t>
  </si>
  <si>
    <t>Pour 1000 kcal (4180 kJ):</t>
  </si>
  <si>
    <t>Oxydation du glycogène: 15,7 kJ/g</t>
  </si>
  <si>
    <t>Donc une quantité de 4180/15,7 = 266 g de glycogène</t>
  </si>
  <si>
    <t>Energie à évacuer par évapo-transpiration</t>
  </si>
  <si>
    <t>Préalablement il est nécessaire de déterminer la dépense énergétique (voir les éléments de calcul ci-dessous).</t>
  </si>
  <si>
    <t>Calculs</t>
  </si>
  <si>
    <t>formule d'après Christian Vaast (les fondamentaux du cyclisme tome 1 page 67),</t>
  </si>
  <si>
    <t>Pour un parcours de 70 km et un cyclo de 70 kg effectué à 22 km/h, celle-ci est évaluée à 1580 kcal (rajouter 8% si impression de froid en raison de l'augmentation du métabolisme du corps) soit 575 W .</t>
  </si>
  <si>
    <t>cm/s vitesse ascensionnelle pour une vitesse linéaire de 14 km/h</t>
  </si>
  <si>
    <t>en 1 heure pour effectuer les 700 m 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</si>
</sst>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color theme="1"/>
      <name val="Calibri"/>
      <family val="2"/>
      <scheme val="minor"/>
    </font>
    <font>
      <sz val="10"/>
      <name val="Arial"/>
      <family val="2"/>
    </font>
    <font>
      <b/>
      <sz val="11"/>
      <color theme="1"/>
      <name val="Geneva"/>
    </font>
    <font>
      <sz val="11"/>
      <color theme="1"/>
      <name val="Calibri"/>
      <family val="2"/>
    </font>
    <font>
      <b/>
      <sz val="11"/>
      <color theme="1"/>
      <name val="Calibri"/>
      <family val="2"/>
      <scheme val="minor"/>
    </font>
    <font>
      <b/>
      <u/>
      <sz val="11"/>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applyProtection="1"/>
    <xf numFmtId="0" fontId="0" fillId="0" borderId="0" xfId="0" applyProtection="1"/>
    <xf numFmtId="0" fontId="2" fillId="0" borderId="0" xfId="0" applyFont="1"/>
    <xf numFmtId="1" fontId="0" fillId="0" borderId="0" xfId="0" applyNumberFormat="1" applyProtection="1">
      <protection locked="0"/>
    </xf>
    <xf numFmtId="1" fontId="0" fillId="0" borderId="0" xfId="0" applyNumberFormat="1"/>
    <xf numFmtId="164" fontId="0" fillId="0" borderId="0" xfId="0" applyNumberFormat="1"/>
    <xf numFmtId="0" fontId="0" fillId="0" borderId="0" xfId="0" applyAlignment="1">
      <alignment horizontal="left" vertical="center" indent="1"/>
    </xf>
    <xf numFmtId="0" fontId="0" fillId="0" borderId="0" xfId="0" quotePrefix="1"/>
    <xf numFmtId="2" fontId="0" fillId="0" borderId="0" xfId="0" applyNumberFormat="1"/>
    <xf numFmtId="0" fontId="4" fillId="0" borderId="0" xfId="0" applyFont="1"/>
    <xf numFmtId="0" fontId="5" fillId="0" borderId="0" xfId="0" applyFont="1"/>
    <xf numFmtId="0" fontId="6" fillId="0" borderId="0" xfId="0" applyFont="1"/>
    <xf numFmtId="0" fontId="0" fillId="0" borderId="0" xfId="0" applyAlignment="1">
      <alignment horizontal="left" vertical="center"/>
    </xf>
    <xf numFmtId="0" fontId="0" fillId="0" borderId="0" xfId="0" applyAlignment="1">
      <alignment horizontal="left" vertical="center"/>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295275</xdr:colOff>
      <xdr:row>45</xdr:row>
      <xdr:rowOff>14287</xdr:rowOff>
    </xdr:from>
    <xdr:ext cx="1312219" cy="177293"/>
    <mc:AlternateContent xmlns:mc="http://schemas.openxmlformats.org/markup-compatibility/2006" xmlns:a14="http://schemas.microsoft.com/office/drawing/2010/main">
      <mc:Choice Requires="a14">
        <xdr:sp macro="" textlink="">
          <xdr:nvSpPr>
            <xdr:cNvPr id="2" name="ZoneTexte 1"/>
            <xdr:cNvSpPr txBox="1"/>
          </xdr:nvSpPr>
          <xdr:spPr>
            <a:xfrm>
              <a:off x="1057275" y="3843337"/>
              <a:ext cx="1312219" cy="177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𝑄</m:t>
                    </m:r>
                    <m:r>
                      <a:rPr lang="fr-FR" sz="1100" b="0" i="1">
                        <a:latin typeface="Cambria Math" panose="02040503050406030204" pitchFamily="18" charset="0"/>
                      </a:rPr>
                      <m:t>=</m:t>
                    </m:r>
                    <m:r>
                      <a:rPr lang="fr-FR" sz="1100" b="0" i="1">
                        <a:latin typeface="Cambria Math" panose="02040503050406030204" pitchFamily="18" charset="0"/>
                      </a:rPr>
                      <m:t>𝑆</m:t>
                    </m:r>
                    <m:r>
                      <a:rPr lang="fr-FR" sz="1100" b="0" i="1">
                        <a:latin typeface="Cambria Math" panose="02040503050406030204" pitchFamily="18" charset="0"/>
                      </a:rPr>
                      <m:t>.</m:t>
                    </m:r>
                    <m:r>
                      <a:rPr lang="fr-FR" sz="1100" b="0" i="1">
                        <a:latin typeface="Cambria Math" panose="02040503050406030204" pitchFamily="18" charset="0"/>
                      </a:rPr>
                      <m:t>𝑒</m:t>
                    </m:r>
                    <m:r>
                      <a:rPr lang="fr-FR" sz="1100" b="0" i="1">
                        <a:latin typeface="Cambria Math" panose="02040503050406030204" pitchFamily="18" charset="0"/>
                      </a:rPr>
                      <m:t>.</m:t>
                    </m:r>
                    <m:r>
                      <m:rPr>
                        <m:sty m:val="p"/>
                      </m:rPr>
                      <a:rPr lang="el-GR" sz="1100" b="0" i="1">
                        <a:latin typeface="Cambria Math" panose="02040503050406030204" pitchFamily="18" charset="0"/>
                      </a:rPr>
                      <m:t>σ</m:t>
                    </m:r>
                    <m:r>
                      <a:rPr lang="fr-FR" sz="1100" b="0" i="1">
                        <a:latin typeface="Cambria Math" panose="02040503050406030204" pitchFamily="18" charset="0"/>
                      </a:rPr>
                      <m:t> (</m:t>
                    </m:r>
                    <m:sSubSup>
                      <m:sSubSupPr>
                        <m:ctrlPr>
                          <a:rPr lang="fr-FR" sz="1100" b="0" i="1">
                            <a:latin typeface="Cambria Math" panose="02040503050406030204" pitchFamily="18" charset="0"/>
                          </a:rPr>
                        </m:ctrlPr>
                      </m:sSubSupPr>
                      <m:e>
                        <m:r>
                          <a:rPr lang="fr-FR" sz="1100" b="0" i="1">
                            <a:latin typeface="Cambria Math" panose="02040503050406030204" pitchFamily="18" charset="0"/>
                          </a:rPr>
                          <m:t>𝑇</m:t>
                        </m:r>
                      </m:e>
                      <m:sub>
                        <m:r>
                          <a:rPr lang="fr-FR" sz="1100" b="0" i="1">
                            <a:latin typeface="Cambria Math" panose="02040503050406030204" pitchFamily="18" charset="0"/>
                          </a:rPr>
                          <m:t>1</m:t>
                        </m:r>
                      </m:sub>
                      <m:sup>
                        <m:r>
                          <a:rPr lang="fr-FR" sz="1100" b="0" i="1">
                            <a:latin typeface="Cambria Math" panose="02040503050406030204" pitchFamily="18" charset="0"/>
                          </a:rPr>
                          <m:t>4</m:t>
                        </m:r>
                      </m:sup>
                    </m:sSubSup>
                    <m:r>
                      <a:rPr lang="fr-FR" sz="1100" b="0" i="1">
                        <a:latin typeface="Cambria Math" panose="02040503050406030204" pitchFamily="18" charset="0"/>
                      </a:rPr>
                      <m:t>− </m:t>
                    </m:r>
                    <m:sSubSup>
                      <m:sSubSupPr>
                        <m:ctrlPr>
                          <a:rPr lang="fr-FR" sz="1100" b="0" i="1">
                            <a:latin typeface="Cambria Math" panose="02040503050406030204" pitchFamily="18" charset="0"/>
                          </a:rPr>
                        </m:ctrlPr>
                      </m:sSubSupPr>
                      <m:e>
                        <m:r>
                          <a:rPr lang="fr-FR" sz="1100" b="0" i="1">
                            <a:latin typeface="Cambria Math" panose="02040503050406030204" pitchFamily="18" charset="0"/>
                          </a:rPr>
                          <m:t>𝑇</m:t>
                        </m:r>
                      </m:e>
                      <m:sub>
                        <m:r>
                          <a:rPr lang="fr-FR" sz="1100" b="0" i="1">
                            <a:latin typeface="Cambria Math" panose="02040503050406030204" pitchFamily="18" charset="0"/>
                          </a:rPr>
                          <m:t>2</m:t>
                        </m:r>
                      </m:sub>
                      <m:sup>
                        <m:r>
                          <a:rPr lang="fr-FR" sz="1100" b="0" i="1">
                            <a:latin typeface="Cambria Math" panose="02040503050406030204" pitchFamily="18" charset="0"/>
                          </a:rPr>
                          <m:t>4</m:t>
                        </m:r>
                      </m:sup>
                    </m:sSubSup>
                    <m:r>
                      <a:rPr lang="fr-FR" sz="1100" b="0" i="1">
                        <a:latin typeface="Cambria Math" panose="02040503050406030204" pitchFamily="18" charset="0"/>
                      </a:rPr>
                      <m:t>)</m:t>
                    </m:r>
                  </m:oMath>
                </m:oMathPara>
              </a14:m>
              <a:endParaRPr lang="fr-FR" sz="1100"/>
            </a:p>
          </xdr:txBody>
        </xdr:sp>
      </mc:Choice>
      <mc:Fallback xmlns="">
        <xdr:sp macro="" textlink="">
          <xdr:nvSpPr>
            <xdr:cNvPr id="2" name="ZoneTexte 1"/>
            <xdr:cNvSpPr txBox="1"/>
          </xdr:nvSpPr>
          <xdr:spPr>
            <a:xfrm>
              <a:off x="1057275" y="3843337"/>
              <a:ext cx="1312219" cy="177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fr-FR" sz="1100" b="0" i="0">
                  <a:latin typeface="Cambria Math" panose="02040503050406030204" pitchFamily="18" charset="0"/>
                </a:rPr>
                <a:t>𝑄=𝑆.𝑒.</a:t>
              </a:r>
              <a:r>
                <a:rPr lang="el-GR" sz="1100" b="0" i="0">
                  <a:latin typeface="Cambria Math" panose="02040503050406030204" pitchFamily="18" charset="0"/>
                </a:rPr>
                <a:t>σ</a:t>
              </a:r>
              <a:r>
                <a:rPr lang="fr-FR" sz="1100" b="0" i="0">
                  <a:latin typeface="Cambria Math" panose="02040503050406030204" pitchFamily="18" charset="0"/>
                </a:rPr>
                <a:t> (𝑇_1^4− 𝑇_2^4)</a:t>
              </a:r>
              <a:endParaRPr lang="fr-FR" sz="1100"/>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I61"/>
  <sheetViews>
    <sheetView tabSelected="1" topLeftCell="A13" workbookViewId="0">
      <selection activeCell="D60" sqref="D60"/>
    </sheetView>
  </sheetViews>
  <sheetFormatPr baseColWidth="10" defaultRowHeight="15"/>
  <cols>
    <col min="2" max="2" width="15.85546875" customWidth="1"/>
    <col min="6" max="6" width="12.28515625" customWidth="1"/>
  </cols>
  <sheetData>
    <row r="2" spans="2:2">
      <c r="B2" s="11" t="s">
        <v>35</v>
      </c>
    </row>
    <row r="3" spans="2:2">
      <c r="B3" s="11"/>
    </row>
    <row r="4" spans="2:2" ht="15.75">
      <c r="B4" s="12" t="s">
        <v>50</v>
      </c>
    </row>
    <row r="6" spans="2:2" ht="15.75">
      <c r="B6" s="12" t="s">
        <v>53</v>
      </c>
    </row>
    <row r="7" spans="2:2" ht="15.75">
      <c r="B7" s="12" t="s">
        <v>36</v>
      </c>
    </row>
    <row r="9" spans="2:2" ht="15.75">
      <c r="B9" s="12" t="s">
        <v>37</v>
      </c>
    </row>
    <row r="11" spans="2:2" ht="15.75">
      <c r="B11" s="12" t="s">
        <v>38</v>
      </c>
    </row>
    <row r="13" spans="2:2" ht="15.75">
      <c r="B13" s="12" t="s">
        <v>45</v>
      </c>
    </row>
    <row r="15" spans="2:2" ht="15.75">
      <c r="B15" s="12" t="s">
        <v>46</v>
      </c>
    </row>
    <row r="16" spans="2:2" ht="15.75">
      <c r="B16" s="12" t="s">
        <v>47</v>
      </c>
    </row>
    <row r="17" spans="2:5" ht="15.75">
      <c r="B17" s="12" t="s">
        <v>48</v>
      </c>
    </row>
    <row r="18" spans="2:5" ht="15.75">
      <c r="B18" s="12" t="s">
        <v>43</v>
      </c>
    </row>
    <row r="19" spans="2:5" ht="15.75">
      <c r="B19" s="12" t="s">
        <v>39</v>
      </c>
    </row>
    <row r="20" spans="2:5" ht="15.75">
      <c r="B20" s="12" t="s">
        <v>40</v>
      </c>
    </row>
    <row r="22" spans="2:5" ht="15.75">
      <c r="B22" s="12" t="s">
        <v>44</v>
      </c>
    </row>
    <row r="24" spans="2:5" ht="15.75">
      <c r="B24" s="12" t="s">
        <v>41</v>
      </c>
    </row>
    <row r="25" spans="2:5" ht="15.75">
      <c r="B25" s="12" t="s">
        <v>42</v>
      </c>
    </row>
    <row r="26" spans="2:5">
      <c r="B26" s="11"/>
    </row>
    <row r="27" spans="2:5">
      <c r="B27" s="11"/>
    </row>
    <row r="28" spans="2:5">
      <c r="B28" s="11"/>
    </row>
    <row r="29" spans="2:5">
      <c r="B29" s="10" t="s">
        <v>51</v>
      </c>
    </row>
    <row r="30" spans="2:5">
      <c r="B30" s="1" t="s">
        <v>3</v>
      </c>
      <c r="C30" s="1"/>
    </row>
    <row r="31" spans="2:5">
      <c r="C31" s="4">
        <f>70/22*0.1096*70*60</f>
        <v>1464.6545454545453</v>
      </c>
      <c r="D31" t="s">
        <v>1</v>
      </c>
      <c r="E31" t="s">
        <v>52</v>
      </c>
    </row>
    <row r="32" spans="2:5">
      <c r="C32" s="4">
        <f>0.1096*70*60*1000*4.18/3600</f>
        <v>534.48266666666666</v>
      </c>
      <c r="D32" t="s">
        <v>2</v>
      </c>
      <c r="E32" t="s">
        <v>25</v>
      </c>
    </row>
    <row r="33" spans="2:9">
      <c r="B33" s="2" t="s">
        <v>26</v>
      </c>
      <c r="C33" s="2"/>
    </row>
    <row r="34" spans="2:9">
      <c r="B34" t="s">
        <v>0</v>
      </c>
      <c r="E34" s="3"/>
    </row>
    <row r="35" spans="2:9">
      <c r="C35" s="5">
        <f>70*9.81*0.05*3.889</f>
        <v>133.52881500000001</v>
      </c>
      <c r="D35" t="s">
        <v>2</v>
      </c>
      <c r="E35" s="6">
        <f>3.889*0.05*100</f>
        <v>19.445</v>
      </c>
      <c r="F35" t="s">
        <v>54</v>
      </c>
    </row>
    <row r="36" spans="2:9">
      <c r="C36" s="5">
        <f>C35/4.18*3.6</f>
        <v>115.00089330143543</v>
      </c>
      <c r="D36" t="s">
        <v>1</v>
      </c>
      <c r="E36" t="s">
        <v>55</v>
      </c>
    </row>
    <row r="37" spans="2:9">
      <c r="B37" t="s">
        <v>23</v>
      </c>
      <c r="C37" s="5">
        <f>C31+C36</f>
        <v>1579.6554387559806</v>
      </c>
      <c r="D37" t="s">
        <v>1</v>
      </c>
      <c r="E37" s="5">
        <f>C37*1000*4.18/3600*22/70</f>
        <v>576.44886566666662</v>
      </c>
      <c r="F37" t="s">
        <v>2</v>
      </c>
    </row>
    <row r="38" spans="2:9">
      <c r="B38" t="s">
        <v>27</v>
      </c>
      <c r="C38" s="5">
        <f>C37*0.78</f>
        <v>1232.1312422296648</v>
      </c>
      <c r="D38" t="s">
        <v>1</v>
      </c>
      <c r="E38" s="5">
        <f>E37*0.78</f>
        <v>449.63011521999999</v>
      </c>
      <c r="F38" t="s">
        <v>28</v>
      </c>
    </row>
    <row r="39" spans="2:9">
      <c r="C39" s="5">
        <f>C37*0.72</f>
        <v>1137.351915904306</v>
      </c>
      <c r="D39" s="5" t="s">
        <v>1</v>
      </c>
      <c r="E39" s="5">
        <f>E37*0.72</f>
        <v>415.04318327999994</v>
      </c>
      <c r="F39" t="s">
        <v>29</v>
      </c>
    </row>
    <row r="40" spans="2:9">
      <c r="C40" s="5"/>
      <c r="D40" s="5"/>
      <c r="E40" s="5"/>
    </row>
    <row r="41" spans="2:9">
      <c r="B41" t="s">
        <v>4</v>
      </c>
    </row>
    <row r="42" spans="2:9">
      <c r="B42" t="s">
        <v>6</v>
      </c>
      <c r="F42">
        <v>80</v>
      </c>
      <c r="G42" t="s">
        <v>2</v>
      </c>
      <c r="H42" t="s">
        <v>24</v>
      </c>
    </row>
    <row r="43" spans="2:9">
      <c r="B43" t="s">
        <v>13</v>
      </c>
      <c r="F43" s="5">
        <f>1.9*0.9*4.92*10^-8*((273+10)^4-(273+0)^4)</f>
        <v>72.326267962559996</v>
      </c>
      <c r="G43" t="s">
        <v>31</v>
      </c>
    </row>
    <row r="44" spans="2:9" ht="15.75" customHeight="1">
      <c r="B44" t="s">
        <v>18</v>
      </c>
      <c r="F44" s="5">
        <f>F42*2/3</f>
        <v>53.333333333333336</v>
      </c>
      <c r="G44" t="s">
        <v>19</v>
      </c>
    </row>
    <row r="45" spans="2:9" ht="15.75" customHeight="1">
      <c r="B45" t="s">
        <v>20</v>
      </c>
      <c r="F45" s="5">
        <f>F42+F44</f>
        <v>133.33333333333334</v>
      </c>
      <c r="G45" t="s">
        <v>2</v>
      </c>
    </row>
    <row r="46" spans="2:9">
      <c r="B46" s="8" t="s">
        <v>30</v>
      </c>
      <c r="H46" s="7" t="s">
        <v>21</v>
      </c>
      <c r="I46" s="7" t="s">
        <v>14</v>
      </c>
    </row>
    <row r="47" spans="2:9">
      <c r="B47" t="s">
        <v>11</v>
      </c>
      <c r="E47">
        <v>1.9</v>
      </c>
      <c r="F47" t="s">
        <v>5</v>
      </c>
      <c r="H47" s="7"/>
      <c r="I47" s="7" t="s">
        <v>15</v>
      </c>
    </row>
    <row r="48" spans="2:9">
      <c r="B48" t="s">
        <v>7</v>
      </c>
      <c r="E48">
        <v>0.9</v>
      </c>
      <c r="F48" t="s">
        <v>8</v>
      </c>
      <c r="H48" s="7"/>
      <c r="I48" s="7" t="s">
        <v>16</v>
      </c>
    </row>
    <row r="49" spans="2:9">
      <c r="B49" t="s">
        <v>9</v>
      </c>
      <c r="E49" t="s">
        <v>10</v>
      </c>
      <c r="F49" t="s">
        <v>12</v>
      </c>
      <c r="H49" s="7"/>
      <c r="I49" s="7" t="s">
        <v>17</v>
      </c>
    </row>
    <row r="51" spans="2:9">
      <c r="B51" s="14" t="s">
        <v>49</v>
      </c>
      <c r="C51" s="15"/>
      <c r="D51" s="15"/>
    </row>
    <row r="52" spans="2:9">
      <c r="B52" s="7"/>
      <c r="C52" s="5">
        <f>E39-F45</f>
        <v>281.70984994666662</v>
      </c>
      <c r="D52" s="5">
        <f>E38-F45</f>
        <v>316.29678188666662</v>
      </c>
      <c r="E52" t="s">
        <v>32</v>
      </c>
    </row>
    <row r="53" spans="2:9">
      <c r="B53" s="7"/>
      <c r="C53" s="5">
        <f>C52*70/22*3600/4180</f>
        <v>771.97566536059151</v>
      </c>
      <c r="D53" s="5">
        <f>D52*70/22*3600/4180</f>
        <v>866.75499168595036</v>
      </c>
      <c r="E53" t="s">
        <v>34</v>
      </c>
    </row>
    <row r="54" spans="2:9">
      <c r="B54" s="7"/>
      <c r="C54" s="9">
        <f>C53/570-0.15*1.58</f>
        <v>1.117343272562441</v>
      </c>
      <c r="D54" s="9">
        <f>D53/570-0.15*1.58</f>
        <v>1.2836227924314918</v>
      </c>
      <c r="E54" t="s">
        <v>22</v>
      </c>
    </row>
    <row r="55" spans="2:9">
      <c r="B55" t="s">
        <v>33</v>
      </c>
      <c r="C55" s="9"/>
      <c r="D55" s="9"/>
    </row>
    <row r="56" spans="2:9" ht="14.25" customHeight="1">
      <c r="B56" s="13"/>
      <c r="C56" s="5">
        <f>E39</f>
        <v>415.04318327999994</v>
      </c>
      <c r="D56" s="5">
        <f>E38</f>
        <v>449.63011521999999</v>
      </c>
      <c r="E56" t="s">
        <v>32</v>
      </c>
      <c r="G56" s="5"/>
    </row>
    <row r="57" spans="2:9">
      <c r="C57" s="5">
        <f>C56*70/22*3600/4180</f>
        <v>1137.351915904306</v>
      </c>
      <c r="D57" s="5">
        <f>D56*70/22*3600/4180</f>
        <v>1232.1312422296651</v>
      </c>
      <c r="E57" t="s">
        <v>34</v>
      </c>
      <c r="G57" s="5"/>
    </row>
    <row r="58" spans="2:9">
      <c r="C58" s="9">
        <f>C57/570-0.15*1.58</f>
        <v>1.7583542384286068</v>
      </c>
      <c r="D58" s="9">
        <f>D57/570-0.15*1.58</f>
        <v>1.924633758297658</v>
      </c>
      <c r="E58" t="s">
        <v>22</v>
      </c>
    </row>
    <row r="59" spans="2:9">
      <c r="B59" s="7"/>
      <c r="D59" s="9"/>
      <c r="E59" s="9"/>
    </row>
    <row r="61" spans="2:9">
      <c r="B61" s="7"/>
    </row>
  </sheetData>
  <mergeCells count="1">
    <mergeCell ref="B51:D5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DELEPINE</dc:creator>
  <cp:lastModifiedBy>Marc DELEPINE</cp:lastModifiedBy>
  <cp:lastPrinted>2018-03-01T11:07:33Z</cp:lastPrinted>
  <dcterms:created xsi:type="dcterms:W3CDTF">2018-02-27T10:32:33Z</dcterms:created>
  <dcterms:modified xsi:type="dcterms:W3CDTF">2018-03-02T09:28:30Z</dcterms:modified>
</cp:coreProperties>
</file>